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915" windowHeight="9525"/>
  </bookViews>
  <sheets>
    <sheet name="Feuil1" sheetId="1" r:id="rId1"/>
  </sheets>
  <definedNames>
    <definedName name="AJ">Feuil1!$K$13:$K$37</definedName>
    <definedName name="Lv">Feuil1!$R$13:$R$37</definedName>
    <definedName name="MatRotα">Feuil1!$O$7:$P$8</definedName>
    <definedName name="P">Feuil1!$R$6</definedName>
    <definedName name="PtB">Feuil1!$K$6:$K$7</definedName>
    <definedName name="PtVh">Feuil1!$L$6:$L$7</definedName>
    <definedName name="Tb">Feuil1!$K$6</definedName>
    <definedName name="Tvh">Feuil1!$L$6</definedName>
    <definedName name="Ub">Feuil1!$K$7</definedName>
    <definedName name="Uvh">Feuil1!$L$7</definedName>
    <definedName name="Xb">Feuil1!$N$13:$N$37</definedName>
    <definedName name="Xvb">Feuil1!$N$6</definedName>
    <definedName name="Xvh">Feuil1!$P$13:$P$37</definedName>
    <definedName name="Yb">Feuil1!$O$13:$O$36</definedName>
    <definedName name="Yvb">Feuil1!$N$7</definedName>
    <definedName name="Yvh">Feuil1!$Q$13:$Q$37</definedName>
    <definedName name="α">Feuil1!$L$13:$L$37</definedName>
  </definedNames>
  <calcPr calcId="145621"/>
</workbook>
</file>

<file path=xl/calcChain.xml><?xml version="1.0" encoding="utf-8"?>
<calcChain xmlns="http://schemas.openxmlformats.org/spreadsheetml/2006/main">
  <c r="R6" i="1" l="1"/>
  <c r="L13" i="1"/>
  <c r="P13" i="1" s="1"/>
  <c r="K37" i="1"/>
  <c r="K14" i="1" s="1"/>
  <c r="K15" i="1" l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L36" i="1" s="1"/>
  <c r="Q36" i="1" s="1"/>
  <c r="L20" i="1"/>
  <c r="Q20" i="1" s="1"/>
  <c r="L16" i="1"/>
  <c r="Q16" i="1" s="1"/>
  <c r="L34" i="1"/>
  <c r="Q34" i="1" s="1"/>
  <c r="L30" i="1"/>
  <c r="Q30" i="1" s="1"/>
  <c r="L26" i="1"/>
  <c r="Q26" i="1" s="1"/>
  <c r="L22" i="1"/>
  <c r="Q22" i="1" s="1"/>
  <c r="L18" i="1"/>
  <c r="Q18" i="1" s="1"/>
  <c r="L14" i="1"/>
  <c r="Q14" i="1" s="1"/>
  <c r="O13" i="1"/>
  <c r="O36" i="1"/>
  <c r="O34" i="1"/>
  <c r="O30" i="1"/>
  <c r="O22" i="1"/>
  <c r="O16" i="1"/>
  <c r="O14" i="1"/>
  <c r="N16" i="1"/>
  <c r="L37" i="1"/>
  <c r="L35" i="1"/>
  <c r="L33" i="1"/>
  <c r="L31" i="1"/>
  <c r="L29" i="1"/>
  <c r="L27" i="1"/>
  <c r="L25" i="1"/>
  <c r="L23" i="1"/>
  <c r="L21" i="1"/>
  <c r="L19" i="1"/>
  <c r="L17" i="1"/>
  <c r="L15" i="1"/>
  <c r="M13" i="1"/>
  <c r="M36" i="1"/>
  <c r="M30" i="1"/>
  <c r="M22" i="1"/>
  <c r="M18" i="1"/>
  <c r="M16" i="1"/>
  <c r="M14" i="1"/>
  <c r="N13" i="1"/>
  <c r="N36" i="1"/>
  <c r="N30" i="1"/>
  <c r="N22" i="1"/>
  <c r="N14" i="1"/>
  <c r="Q13" i="1"/>
  <c r="R13" i="1" s="1"/>
  <c r="P36" i="1"/>
  <c r="R36" i="1" s="1"/>
  <c r="P30" i="1"/>
  <c r="R30" i="1" s="1"/>
  <c r="P22" i="1"/>
  <c r="R22" i="1" s="1"/>
  <c r="P16" i="1"/>
  <c r="R16" i="1" s="1"/>
  <c r="P14" i="1"/>
  <c r="R14" i="1" s="1"/>
  <c r="M34" i="1" l="1"/>
  <c r="N20" i="1"/>
  <c r="L28" i="1"/>
  <c r="S15" i="1"/>
  <c r="O18" i="1"/>
  <c r="L24" i="1"/>
  <c r="L32" i="1"/>
  <c r="P20" i="1"/>
  <c r="R20" i="1" s="1"/>
  <c r="M26" i="1"/>
  <c r="O26" i="1"/>
  <c r="P18" i="1"/>
  <c r="R18" i="1" s="1"/>
  <c r="S17" i="1" s="1"/>
  <c r="P26" i="1"/>
  <c r="R26" i="1" s="1"/>
  <c r="P34" i="1"/>
  <c r="R34" i="1" s="1"/>
  <c r="N18" i="1"/>
  <c r="N26" i="1"/>
  <c r="N34" i="1"/>
  <c r="M20" i="1"/>
  <c r="M28" i="1"/>
  <c r="O20" i="1"/>
  <c r="O28" i="1"/>
  <c r="Q15" i="1"/>
  <c r="N15" i="1"/>
  <c r="O15" i="1"/>
  <c r="P15" i="1"/>
  <c r="R15" i="1" s="1"/>
  <c r="S14" i="1" s="1"/>
  <c r="M15" i="1"/>
  <c r="Q19" i="1"/>
  <c r="N19" i="1"/>
  <c r="O19" i="1"/>
  <c r="P19" i="1"/>
  <c r="M19" i="1"/>
  <c r="Q23" i="1"/>
  <c r="N23" i="1"/>
  <c r="O23" i="1"/>
  <c r="P23" i="1"/>
  <c r="R23" i="1" s="1"/>
  <c r="M23" i="1"/>
  <c r="Q27" i="1"/>
  <c r="N27" i="1"/>
  <c r="O27" i="1"/>
  <c r="P27" i="1"/>
  <c r="M27" i="1"/>
  <c r="Q31" i="1"/>
  <c r="N31" i="1"/>
  <c r="O31" i="1"/>
  <c r="P31" i="1"/>
  <c r="R31" i="1" s="1"/>
  <c r="M31" i="1"/>
  <c r="Q35" i="1"/>
  <c r="O35" i="1"/>
  <c r="P35" i="1"/>
  <c r="R35" i="1" s="1"/>
  <c r="N35" i="1"/>
  <c r="M35" i="1"/>
  <c r="Q17" i="1"/>
  <c r="N17" i="1"/>
  <c r="O17" i="1"/>
  <c r="P17" i="1"/>
  <c r="R17" i="1" s="1"/>
  <c r="S16" i="1" s="1"/>
  <c r="M17" i="1"/>
  <c r="Q21" i="1"/>
  <c r="N21" i="1"/>
  <c r="O21" i="1"/>
  <c r="P21" i="1"/>
  <c r="M21" i="1"/>
  <c r="Q25" i="1"/>
  <c r="N25" i="1"/>
  <c r="O25" i="1"/>
  <c r="P25" i="1"/>
  <c r="R25" i="1" s="1"/>
  <c r="S24" i="1" s="1"/>
  <c r="M25" i="1"/>
  <c r="Q29" i="1"/>
  <c r="N29" i="1"/>
  <c r="O29" i="1"/>
  <c r="P29" i="1"/>
  <c r="M29" i="1"/>
  <c r="Q33" i="1"/>
  <c r="N33" i="1"/>
  <c r="O33" i="1"/>
  <c r="P33" i="1"/>
  <c r="R33" i="1" s="1"/>
  <c r="S32" i="1" s="1"/>
  <c r="M33" i="1"/>
  <c r="Q37" i="1"/>
  <c r="O37" i="1"/>
  <c r="P37" i="1"/>
  <c r="R37" i="1" s="1"/>
  <c r="S36" i="1" s="1"/>
  <c r="N37" i="1"/>
  <c r="M37" i="1"/>
  <c r="Q28" i="1" l="1"/>
  <c r="P28" i="1"/>
  <c r="R28" i="1" s="1"/>
  <c r="S29" i="1" s="1"/>
  <c r="N28" i="1"/>
  <c r="Q24" i="1"/>
  <c r="N24" i="1"/>
  <c r="M24" i="1"/>
  <c r="O24" i="1"/>
  <c r="P24" i="1"/>
  <c r="R24" i="1" s="1"/>
  <c r="S23" i="1" s="1"/>
  <c r="Q32" i="1"/>
  <c r="N32" i="1"/>
  <c r="M32" i="1"/>
  <c r="P32" i="1"/>
  <c r="R32" i="1" s="1"/>
  <c r="S31" i="1" s="1"/>
  <c r="O32" i="1"/>
  <c r="S34" i="1"/>
  <c r="S19" i="1"/>
  <c r="S21" i="1"/>
  <c r="R29" i="1"/>
  <c r="R21" i="1"/>
  <c r="R27" i="1"/>
  <c r="S26" i="1" s="1"/>
  <c r="R19" i="1"/>
  <c r="S18" i="1" s="1"/>
  <c r="S35" i="1"/>
  <c r="S27" i="1" l="1"/>
  <c r="S33" i="1"/>
  <c r="S25" i="1"/>
  <c r="S28" i="1"/>
  <c r="S30" i="1"/>
  <c r="S20" i="1"/>
  <c r="S22" i="1"/>
</calcChain>
</file>

<file path=xl/sharedStrings.xml><?xml version="1.0" encoding="utf-8"?>
<sst xmlns="http://schemas.openxmlformats.org/spreadsheetml/2006/main" count="36" uniqueCount="23">
  <si>
    <t>B</t>
  </si>
  <si>
    <t>Vh</t>
  </si>
  <si>
    <t>X</t>
  </si>
  <si>
    <t>Y</t>
  </si>
  <si>
    <t xml:space="preserve">X  </t>
  </si>
  <si>
    <t xml:space="preserve">Y  </t>
  </si>
  <si>
    <t>(mm)</t>
  </si>
  <si>
    <t>AJ</t>
  </si>
  <si>
    <t>α</t>
  </si>
  <si>
    <t>(rad)</t>
  </si>
  <si>
    <t>( ° )</t>
  </si>
  <si>
    <t>Lv</t>
  </si>
  <si>
    <t>Positions des points</t>
  </si>
  <si>
    <r>
      <t>L</t>
    </r>
    <r>
      <rPr>
        <vertAlign val="super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vérin</t>
    </r>
  </si>
  <si>
    <t xml:space="preserve">T  </t>
  </si>
  <si>
    <t xml:space="preserve">U  </t>
  </si>
  <si>
    <t>Vb</t>
  </si>
  <si>
    <t>Charge</t>
  </si>
  <si>
    <t>(kg)</t>
  </si>
  <si>
    <t>Poids</t>
  </si>
  <si>
    <t>(N)</t>
  </si>
  <si>
    <t>Fv</t>
  </si>
  <si>
    <t>Effort vérin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</si>
</sst>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"/>
    <numFmt numFmtId="168" formatCode="0.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8" fontId="0" fillId="0" borderId="0" xfId="0" applyNumberForma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/>
    <xf numFmtId="2" fontId="0" fillId="0" borderId="2" xfId="0" quotePrefix="1" applyNumberFormat="1" applyBorder="1"/>
    <xf numFmtId="2" fontId="0" fillId="3" borderId="2" xfId="0" applyNumberFormat="1" applyFill="1" applyBorder="1"/>
    <xf numFmtId="2" fontId="0" fillId="0" borderId="3" xfId="0" applyNumberFormat="1" applyBorder="1"/>
    <xf numFmtId="2" fontId="0" fillId="0" borderId="3" xfId="0" quotePrefix="1" applyNumberFormat="1" applyBorder="1"/>
    <xf numFmtId="2" fontId="0" fillId="3" borderId="3" xfId="0" applyNumberFormat="1" applyFill="1" applyBorder="1"/>
    <xf numFmtId="1" fontId="0" fillId="4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321468</xdr:colOff>
      <xdr:row>0</xdr:row>
      <xdr:rowOff>166687</xdr:rowOff>
    </xdr:from>
    <xdr:to>
      <xdr:col>8</xdr:col>
      <xdr:colOff>238126</xdr:colOff>
      <xdr:row>8</xdr:row>
      <xdr:rowOff>0</xdr:rowOff>
    </xdr:to>
    <xdr:grpSp>
      <xdr:nvGrpSpPr>
        <xdr:cNvPr id="27" name="Groupe 26"/>
        <xdr:cNvGrpSpPr/>
      </xdr:nvGrpSpPr>
      <xdr:grpSpPr>
        <a:xfrm>
          <a:off x="1845468" y="166687"/>
          <a:ext cx="4488658" cy="1357313"/>
          <a:chOff x="2607468" y="166687"/>
          <a:chExt cx="4488658" cy="1357313"/>
        </a:xfrm>
      </xdr:grpSpPr>
      <xdr:cxnSp macro="">
        <xdr:nvCxnSpPr>
          <xdr:cNvPr id="5" name="Connecteur droit avec flèche 4"/>
          <xdr:cNvCxnSpPr/>
        </xdr:nvCxnSpPr>
        <xdr:spPr>
          <a:xfrm flipV="1">
            <a:off x="2905125" y="190500"/>
            <a:ext cx="0" cy="133350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Connecteur droit avec flèche 5"/>
          <xdr:cNvCxnSpPr/>
        </xdr:nvCxnSpPr>
        <xdr:spPr>
          <a:xfrm>
            <a:off x="2607468" y="1297781"/>
            <a:ext cx="4381501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Ellipse 8"/>
          <xdr:cNvSpPr/>
        </xdr:nvSpPr>
        <xdr:spPr>
          <a:xfrm>
            <a:off x="2881312" y="1273968"/>
            <a:ext cx="47626" cy="47626"/>
          </a:xfrm>
          <a:prstGeom prst="ellipse">
            <a:avLst/>
          </a:prstGeom>
          <a:solidFill>
            <a:srgbClr val="0070C0"/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" name="Ellipse 9"/>
          <xdr:cNvSpPr/>
        </xdr:nvSpPr>
        <xdr:spPr>
          <a:xfrm>
            <a:off x="3845718" y="928686"/>
            <a:ext cx="47626" cy="47626"/>
          </a:xfrm>
          <a:prstGeom prst="ellipse">
            <a:avLst/>
          </a:prstGeom>
          <a:solidFill>
            <a:srgbClr val="0070C0"/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Ellipse 10"/>
          <xdr:cNvSpPr/>
        </xdr:nvSpPr>
        <xdr:spPr>
          <a:xfrm>
            <a:off x="5738812" y="1273967"/>
            <a:ext cx="47626" cy="47626"/>
          </a:xfrm>
          <a:prstGeom prst="ellipse">
            <a:avLst/>
          </a:prstGeom>
          <a:solidFill>
            <a:srgbClr val="0070C0"/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Forme libre 11"/>
          <xdr:cNvSpPr/>
        </xdr:nvSpPr>
        <xdr:spPr>
          <a:xfrm>
            <a:off x="2821781" y="833438"/>
            <a:ext cx="3036094" cy="547687"/>
          </a:xfrm>
          <a:custGeom>
            <a:avLst/>
            <a:gdLst>
              <a:gd name="connsiteX0" fmla="*/ 0 w 3036094"/>
              <a:gd name="connsiteY0" fmla="*/ 392906 h 547687"/>
              <a:gd name="connsiteX1" fmla="*/ 1035844 w 3036094"/>
              <a:gd name="connsiteY1" fmla="*/ 0 h 547687"/>
              <a:gd name="connsiteX2" fmla="*/ 3036094 w 3036094"/>
              <a:gd name="connsiteY2" fmla="*/ 392906 h 547687"/>
              <a:gd name="connsiteX3" fmla="*/ 3036094 w 3036094"/>
              <a:gd name="connsiteY3" fmla="*/ 547687 h 547687"/>
              <a:gd name="connsiteX4" fmla="*/ 11907 w 3036094"/>
              <a:gd name="connsiteY4" fmla="*/ 547687 h 547687"/>
              <a:gd name="connsiteX5" fmla="*/ 0 w 3036094"/>
              <a:gd name="connsiteY5" fmla="*/ 392906 h 54768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3036094" h="547687">
                <a:moveTo>
                  <a:pt x="0" y="392906"/>
                </a:moveTo>
                <a:lnTo>
                  <a:pt x="1035844" y="0"/>
                </a:lnTo>
                <a:lnTo>
                  <a:pt x="3036094" y="392906"/>
                </a:lnTo>
                <a:lnTo>
                  <a:pt x="3036094" y="547687"/>
                </a:lnTo>
                <a:lnTo>
                  <a:pt x="11907" y="547687"/>
                </a:lnTo>
                <a:lnTo>
                  <a:pt x="0" y="392906"/>
                </a:lnTo>
                <a:close/>
              </a:path>
            </a:pathLst>
          </a:cu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ZoneTexte 12"/>
          <xdr:cNvSpPr txBox="1"/>
        </xdr:nvSpPr>
        <xdr:spPr>
          <a:xfrm>
            <a:off x="3774281" y="595314"/>
            <a:ext cx="238125" cy="1785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Vh</a:t>
            </a:r>
          </a:p>
        </xdr:txBody>
      </xdr:sp>
      <xdr:sp macro="" textlink="">
        <xdr:nvSpPr>
          <xdr:cNvPr id="15" name="ZoneTexte 14"/>
          <xdr:cNvSpPr txBox="1"/>
        </xdr:nvSpPr>
        <xdr:spPr>
          <a:xfrm>
            <a:off x="5607844" y="964406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sp macro="" textlink="">
        <xdr:nvSpPr>
          <xdr:cNvPr id="16" name="ZoneTexte 15"/>
          <xdr:cNvSpPr txBox="1"/>
        </xdr:nvSpPr>
        <xdr:spPr>
          <a:xfrm>
            <a:off x="2988470" y="166687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U</a:t>
            </a:r>
          </a:p>
        </xdr:txBody>
      </xdr:sp>
      <xdr:sp macro="" textlink="">
        <xdr:nvSpPr>
          <xdr:cNvPr id="17" name="ZoneTexte 16"/>
          <xdr:cNvSpPr txBox="1"/>
        </xdr:nvSpPr>
        <xdr:spPr>
          <a:xfrm>
            <a:off x="6834188" y="1059655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T</a:t>
            </a:r>
          </a:p>
        </xdr:txBody>
      </xdr:sp>
    </xdr:grpSp>
    <xdr:clientData/>
  </xdr:twoCellAnchor>
  <xdr:twoCellAnchor editAs="oneCell">
    <xdr:from>
      <xdr:col>0</xdr:col>
      <xdr:colOff>132461</xdr:colOff>
      <xdr:row>8</xdr:row>
      <xdr:rowOff>164307</xdr:rowOff>
    </xdr:from>
    <xdr:to>
      <xdr:col>9</xdr:col>
      <xdr:colOff>358436</xdr:colOff>
      <xdr:row>37</xdr:row>
      <xdr:rowOff>54768</xdr:rowOff>
    </xdr:to>
    <xdr:grpSp>
      <xdr:nvGrpSpPr>
        <xdr:cNvPr id="28" name="Groupe 27"/>
        <xdr:cNvGrpSpPr/>
      </xdr:nvGrpSpPr>
      <xdr:grpSpPr>
        <a:xfrm>
          <a:off x="132461" y="1688307"/>
          <a:ext cx="7083975" cy="5438774"/>
          <a:chOff x="739680" y="1569245"/>
          <a:chExt cx="7083975" cy="5438774"/>
        </a:xfrm>
      </xdr:grpSpPr>
      <xdr:pic>
        <xdr:nvPicPr>
          <xdr:cNvPr id="2" name="Imag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 flipH="1">
            <a:off x="739680" y="1569245"/>
            <a:ext cx="7083975" cy="5438774"/>
          </a:xfrm>
          <a:prstGeom prst="rect">
            <a:avLst/>
          </a:prstGeom>
        </xdr:spPr>
      </xdr:pic>
      <xdr:sp macro="" textlink="">
        <xdr:nvSpPr>
          <xdr:cNvPr id="14" name="ZoneTexte 13"/>
          <xdr:cNvSpPr txBox="1"/>
        </xdr:nvSpPr>
        <xdr:spPr>
          <a:xfrm>
            <a:off x="4321970" y="6131718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cxnSp macro="">
        <xdr:nvCxnSpPr>
          <xdr:cNvPr id="18" name="Connecteur droit avec flèche 17"/>
          <xdr:cNvCxnSpPr/>
        </xdr:nvCxnSpPr>
        <xdr:spPr>
          <a:xfrm flipV="1">
            <a:off x="4560094" y="1893095"/>
            <a:ext cx="0" cy="4988718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Connecteur droit avec flèche 20"/>
          <xdr:cNvCxnSpPr/>
        </xdr:nvCxnSpPr>
        <xdr:spPr>
          <a:xfrm>
            <a:off x="3214687" y="6012656"/>
            <a:ext cx="4381501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2" name="ZoneTexte 21"/>
          <xdr:cNvSpPr txBox="1"/>
        </xdr:nvSpPr>
        <xdr:spPr>
          <a:xfrm>
            <a:off x="4679157" y="1821655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sp macro="" textlink="">
        <xdr:nvSpPr>
          <xdr:cNvPr id="23" name="ZoneTexte 22"/>
          <xdr:cNvSpPr txBox="1"/>
        </xdr:nvSpPr>
        <xdr:spPr>
          <a:xfrm>
            <a:off x="7358064" y="5738811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24" name="ZoneTexte 23"/>
          <xdr:cNvSpPr txBox="1"/>
        </xdr:nvSpPr>
        <xdr:spPr>
          <a:xfrm>
            <a:off x="5643563" y="5619752"/>
            <a:ext cx="238125" cy="1785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Vb</a:t>
            </a:r>
          </a:p>
        </xdr:txBody>
      </xdr:sp>
      <xdr:sp macro="" textlink="">
        <xdr:nvSpPr>
          <xdr:cNvPr id="25" name="ZoneTexte 24"/>
          <xdr:cNvSpPr txBox="1"/>
        </xdr:nvSpPr>
        <xdr:spPr>
          <a:xfrm>
            <a:off x="4381500" y="5286377"/>
            <a:ext cx="238125" cy="1785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Vh</a:t>
            </a:r>
          </a:p>
        </xdr:txBody>
      </xdr:sp>
      <xdr:sp macro="" textlink="">
        <xdr:nvSpPr>
          <xdr:cNvPr id="26" name="ZoneTexte 25"/>
          <xdr:cNvSpPr txBox="1"/>
        </xdr:nvSpPr>
        <xdr:spPr>
          <a:xfrm>
            <a:off x="5262563" y="6131718"/>
            <a:ext cx="261938" cy="154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4:W37"/>
  <sheetViews>
    <sheetView showGridLines="0" tabSelected="1" zoomScale="80" zoomScaleNormal="80" workbookViewId="0">
      <selection activeCell="S1" sqref="S1"/>
    </sheetView>
  </sheetViews>
  <sheetFormatPr baseColWidth="10" defaultRowHeight="15" x14ac:dyDescent="0.25"/>
  <cols>
    <col min="20" max="20" width="13.5703125" bestFit="1" customWidth="1"/>
  </cols>
  <sheetData>
    <row r="4" spans="10:23" x14ac:dyDescent="0.25">
      <c r="J4" s="1"/>
      <c r="K4" s="6" t="s">
        <v>0</v>
      </c>
      <c r="L4" s="6" t="s">
        <v>1</v>
      </c>
      <c r="N4" s="6" t="s">
        <v>16</v>
      </c>
      <c r="O4" s="2"/>
      <c r="P4" s="6" t="s">
        <v>17</v>
      </c>
      <c r="R4" s="6" t="s">
        <v>19</v>
      </c>
    </row>
    <row r="5" spans="10:23" x14ac:dyDescent="0.25">
      <c r="J5" s="1"/>
      <c r="K5" s="7" t="s">
        <v>6</v>
      </c>
      <c r="L5" s="7" t="s">
        <v>6</v>
      </c>
      <c r="N5" s="7" t="s">
        <v>6</v>
      </c>
      <c r="P5" s="7" t="s">
        <v>18</v>
      </c>
      <c r="R5" s="7" t="s">
        <v>20</v>
      </c>
    </row>
    <row r="6" spans="10:23" x14ac:dyDescent="0.25">
      <c r="J6" s="1" t="s">
        <v>14</v>
      </c>
      <c r="K6" s="8">
        <v>350</v>
      </c>
      <c r="L6" s="8">
        <v>115</v>
      </c>
      <c r="M6" s="1" t="s">
        <v>4</v>
      </c>
      <c r="N6" s="8">
        <v>336.3</v>
      </c>
      <c r="O6" s="5"/>
      <c r="P6" s="9">
        <v>200</v>
      </c>
      <c r="R6" s="10">
        <f>P6*9.81</f>
        <v>1962</v>
      </c>
    </row>
    <row r="7" spans="10:23" x14ac:dyDescent="0.25">
      <c r="J7" s="1" t="s">
        <v>15</v>
      </c>
      <c r="K7" s="9">
        <v>0</v>
      </c>
      <c r="L7" s="9">
        <v>80</v>
      </c>
      <c r="M7" s="1" t="s">
        <v>5</v>
      </c>
      <c r="N7" s="9">
        <v>22.5</v>
      </c>
      <c r="O7" s="3"/>
      <c r="P7" s="3"/>
    </row>
    <row r="8" spans="10:23" x14ac:dyDescent="0.25">
      <c r="J8" s="1"/>
      <c r="O8" s="3"/>
      <c r="P8" s="3"/>
    </row>
    <row r="9" spans="10:23" x14ac:dyDescent="0.25">
      <c r="J9" s="1"/>
      <c r="N9" s="11" t="s">
        <v>12</v>
      </c>
      <c r="O9" s="11"/>
      <c r="P9" s="11"/>
      <c r="Q9" s="11"/>
      <c r="R9" s="21"/>
      <c r="S9" s="21"/>
    </row>
    <row r="10" spans="10:23" ht="17.25" x14ac:dyDescent="0.25">
      <c r="N10" s="22" t="s">
        <v>0</v>
      </c>
      <c r="O10" s="22"/>
      <c r="P10" s="22" t="s">
        <v>1</v>
      </c>
      <c r="Q10" s="22"/>
      <c r="R10" s="7" t="s">
        <v>13</v>
      </c>
      <c r="S10" s="23" t="s">
        <v>22</v>
      </c>
    </row>
    <row r="11" spans="10:23" x14ac:dyDescent="0.25">
      <c r="K11" s="6" t="s">
        <v>7</v>
      </c>
      <c r="L11" s="11" t="s">
        <v>8</v>
      </c>
      <c r="M11" s="17"/>
      <c r="N11" s="7" t="s">
        <v>2</v>
      </c>
      <c r="O11" s="7" t="s">
        <v>3</v>
      </c>
      <c r="P11" s="7" t="s">
        <v>2</v>
      </c>
      <c r="Q11" s="7" t="s">
        <v>3</v>
      </c>
      <c r="R11" s="7" t="s">
        <v>11</v>
      </c>
      <c r="S11" s="7" t="s">
        <v>21</v>
      </c>
    </row>
    <row r="12" spans="10:23" x14ac:dyDescent="0.25">
      <c r="K12" s="7" t="s">
        <v>6</v>
      </c>
      <c r="L12" s="7" t="s">
        <v>9</v>
      </c>
      <c r="M12" s="18" t="s">
        <v>10</v>
      </c>
      <c r="N12" s="7" t="s">
        <v>6</v>
      </c>
      <c r="O12" s="7" t="s">
        <v>6</v>
      </c>
      <c r="P12" s="7" t="s">
        <v>6</v>
      </c>
      <c r="Q12" s="7" t="s">
        <v>6</v>
      </c>
      <c r="R12" s="7" t="s">
        <v>6</v>
      </c>
      <c r="S12" s="7" t="s">
        <v>20</v>
      </c>
    </row>
    <row r="13" spans="10:23" x14ac:dyDescent="0.25">
      <c r="K13" s="12">
        <v>141.25</v>
      </c>
      <c r="L13" s="13">
        <f>ASIN(AJ/4/Tb)</f>
        <v>0.10106481694301303</v>
      </c>
      <c r="M13" s="19">
        <f>DEGREES(L13)</f>
        <v>5.7905874680969012</v>
      </c>
      <c r="N13" s="24">
        <f>Tb*COS(α)-Ub*SIN(α)</f>
        <v>348.21405391475804</v>
      </c>
      <c r="O13" s="24">
        <f>Tb*SIN(α)+Ub*COS(α)</f>
        <v>35.3125</v>
      </c>
      <c r="P13" s="24">
        <f>Tvh*COS(α)-Uvh*SIN(α)</f>
        <v>106.34176057199193</v>
      </c>
      <c r="Q13" s="24">
        <f>Tvh*SIN(α)+Uvh*COS(α)</f>
        <v>91.194462323373259</v>
      </c>
      <c r="R13" s="25">
        <f>SQRT((Xvh-Xvb)^2+(Yvh-Yvb)^2)</f>
        <v>239.99941882164308</v>
      </c>
      <c r="S13" s="26"/>
      <c r="T13" s="4"/>
      <c r="U13" s="4"/>
      <c r="V13" s="4"/>
      <c r="W13" s="4"/>
    </row>
    <row r="14" spans="10:23" x14ac:dyDescent="0.25">
      <c r="K14" s="14">
        <f>K13+($K$37-$K$13)/24</f>
        <v>178.88124999999999</v>
      </c>
      <c r="L14" s="13">
        <f>ASIN(AJ/4/Tb)</f>
        <v>0.12812256417714094</v>
      </c>
      <c r="M14" s="19">
        <f t="shared" ref="M14:M37" si="0">DEGREES(L14)</f>
        <v>7.3408821877442065</v>
      </c>
      <c r="N14" s="24">
        <f>Tb*COS(α)-Ub*SIN(α)</f>
        <v>347.13123404542893</v>
      </c>
      <c r="O14" s="24">
        <f>Tb*SIN(α)+Ub*COS(α)</f>
        <v>44.720312499999999</v>
      </c>
      <c r="P14" s="24">
        <f>Tvh*COS(α)-Uvh*SIN(α)</f>
        <v>103.83561975778379</v>
      </c>
      <c r="Q14" s="24">
        <f>Tvh*SIN(α)+Uvh*COS(α)</f>
        <v>94.038099031812322</v>
      </c>
      <c r="R14" s="25">
        <f>SQRT((Xvh-Xvb)^2+(Yvh-Yvb)^2)</f>
        <v>243.22291769996323</v>
      </c>
      <c r="S14" s="30">
        <f>P*(K15-K13)/(R15-R13)</f>
        <v>22625.553925386055</v>
      </c>
      <c r="T14" s="4"/>
      <c r="U14" s="4"/>
      <c r="V14" s="4"/>
      <c r="W14" s="4"/>
    </row>
    <row r="15" spans="10:23" x14ac:dyDescent="0.25">
      <c r="K15" s="14">
        <f t="shared" ref="K15:K36" si="1">K14+($K$37-$K$13)/24</f>
        <v>216.51249999999999</v>
      </c>
      <c r="L15" s="13">
        <f>ASIN(AJ/4/Tb)</f>
        <v>0.15527498896028302</v>
      </c>
      <c r="M15" s="19">
        <f t="shared" si="0"/>
        <v>8.8966015313646682</v>
      </c>
      <c r="N15" s="24">
        <f>Tb*COS(α)-Ub*SIN(α)</f>
        <v>345.78916420845866</v>
      </c>
      <c r="O15" s="24">
        <f>Tb*SIN(α)+Ub*COS(α)</f>
        <v>54.128124999999997</v>
      </c>
      <c r="P15" s="24">
        <f>Tvh*COS(α)-Uvh*SIN(α)</f>
        <v>101.24429681135069</v>
      </c>
      <c r="Q15" s="24">
        <f>Tvh*SIN(α)+Uvh*COS(α)</f>
        <v>96.822478604790547</v>
      </c>
      <c r="R15" s="25">
        <f>SQRT((Xvh-Xvb)^2+(Yvh-Yvb)^2)</f>
        <v>246.52588997399434</v>
      </c>
      <c r="S15" s="30">
        <f>P*(K16-K14)/(R16-R14)</f>
        <v>22093.404148280762</v>
      </c>
      <c r="T15" s="4"/>
      <c r="U15" s="4"/>
      <c r="V15" s="4"/>
      <c r="W15" s="4"/>
    </row>
    <row r="16" spans="10:23" x14ac:dyDescent="0.25">
      <c r="K16" s="14">
        <f t="shared" si="1"/>
        <v>254.14374999999998</v>
      </c>
      <c r="L16" s="13">
        <f>ASIN(AJ/4/Tb)</f>
        <v>0.18254334944423889</v>
      </c>
      <c r="M16" s="19">
        <f t="shared" si="0"/>
        <v>10.458963501336649</v>
      </c>
      <c r="N16" s="24">
        <f>Tb*COS(α)-Ub*SIN(α)</f>
        <v>344.18481175960699</v>
      </c>
      <c r="O16" s="24">
        <f>Tb*SIN(α)+Ub*COS(α)</f>
        <v>63.535937499999989</v>
      </c>
      <c r="P16" s="24">
        <f>Tvh*COS(α)-Uvh*SIN(α)</f>
        <v>98.566795292442308</v>
      </c>
      <c r="Q16" s="24">
        <f>Tvh*SIN(α)+Uvh*COS(α)</f>
        <v>99.54690786648159</v>
      </c>
      <c r="R16" s="25">
        <f>SQRT((Xvh-Xvb)^2+(Yvh-Yvb)^2)</f>
        <v>249.90658781294991</v>
      </c>
      <c r="S16" s="30">
        <f>P*(K17-K15)/(R17-R15)</f>
        <v>21595.737475160291</v>
      </c>
      <c r="T16" s="4"/>
      <c r="U16" s="4"/>
      <c r="V16" s="4"/>
      <c r="W16" s="4"/>
    </row>
    <row r="17" spans="11:23" x14ac:dyDescent="0.25">
      <c r="K17" s="14">
        <f t="shared" si="1"/>
        <v>291.77499999999998</v>
      </c>
      <c r="L17" s="13">
        <f>ASIN(AJ/4/Tb)</f>
        <v>0.20994970987516048</v>
      </c>
      <c r="M17" s="19">
        <f t="shared" si="0"/>
        <v>12.029232285842797</v>
      </c>
      <c r="N17" s="24">
        <f>Tb*COS(α)-Ub*SIN(α)</f>
        <v>342.31448893661729</v>
      </c>
      <c r="O17" s="24">
        <f>Tb*SIN(α)+Ub*COS(α)</f>
        <v>72.943750000000009</v>
      </c>
      <c r="P17" s="24">
        <f>Tvh*COS(α)-Uvh*SIN(α)</f>
        <v>95.801903507745692</v>
      </c>
      <c r="Q17" s="24">
        <f>Tvh*SIN(α)+Uvh*COS(α)</f>
        <v>102.21054389979824</v>
      </c>
      <c r="R17" s="25">
        <f>SQRT((Xvh-Xvb)^2+(Yvh-Yvb)^2)</f>
        <v>253.36358306828419</v>
      </c>
      <c r="S17" s="30">
        <f>P*(K18-K16)/(R18-R16)</f>
        <v>21127.653112909164</v>
      </c>
      <c r="T17" s="4"/>
      <c r="U17" s="4"/>
      <c r="V17" s="4"/>
      <c r="W17" s="4"/>
    </row>
    <row r="18" spans="11:23" x14ac:dyDescent="0.25">
      <c r="K18" s="14">
        <f t="shared" si="1"/>
        <v>329.40625</v>
      </c>
      <c r="L18" s="13">
        <f>ASIN(AJ/4/Tb)</f>
        <v>0.23751711792049249</v>
      </c>
      <c r="M18" s="19">
        <f t="shared" si="0"/>
        <v>13.608728418955312</v>
      </c>
      <c r="N18" s="24">
        <f>Tb*COS(α)-Ub*SIN(α)</f>
        <v>340.17380874166162</v>
      </c>
      <c r="O18" s="24">
        <f>Tb*SIN(α)+Ub*COS(α)</f>
        <v>82.3515625</v>
      </c>
      <c r="P18" s="24">
        <f>Tvh*COS(α)-Uvh*SIN(α)</f>
        <v>92.948180015117387</v>
      </c>
      <c r="Q18" s="24">
        <f>Tvh*SIN(α)+Uvh*COS(α)</f>
        <v>104.81238396237981</v>
      </c>
      <c r="R18" s="25">
        <f>SQRT((Xvh-Xvb)^2+(Yvh-Yvb)^2)</f>
        <v>256.89577038854679</v>
      </c>
      <c r="S18" s="30">
        <f>P*(K19-K17)/(R19-R17)</f>
        <v>20684.881384992212</v>
      </c>
      <c r="T18" s="4"/>
      <c r="U18" s="4"/>
      <c r="V18" s="4"/>
      <c r="W18" s="4"/>
    </row>
    <row r="19" spans="11:23" x14ac:dyDescent="0.25">
      <c r="K19" s="14">
        <f t="shared" si="1"/>
        <v>367.03750000000002</v>
      </c>
      <c r="L19" s="13">
        <f>ASIN(AJ/4/Tb)</f>
        <v>0.26526980236937087</v>
      </c>
      <c r="M19" s="19">
        <f t="shared" si="0"/>
        <v>15.198840108034396</v>
      </c>
      <c r="N19" s="24">
        <f>Tb*COS(α)-Ub*SIN(α)</f>
        <v>337.75763070522828</v>
      </c>
      <c r="O19" s="24">
        <f>Tb*SIN(α)+Ub*COS(α)</f>
        <v>91.759375000000006</v>
      </c>
      <c r="P19" s="24">
        <f>Tvh*COS(α)-Uvh*SIN(α)</f>
        <v>90.003935803146433</v>
      </c>
      <c r="Q19" s="24">
        <f>Tvh*SIN(α)+Uvh*COS(α)</f>
        <v>107.35125308976647</v>
      </c>
      <c r="R19" s="25">
        <f>SQRT((Xvh-Xvb)^2+(Yvh-Yvb)^2)</f>
        <v>260.50237309814327</v>
      </c>
      <c r="S19" s="30">
        <f>P*(K20-K18)/(R20-R18)</f>
        <v>20263.66658694499</v>
      </c>
      <c r="T19" s="4"/>
      <c r="U19" s="4"/>
      <c r="V19" s="4"/>
      <c r="W19" s="4"/>
    </row>
    <row r="20" spans="11:23" x14ac:dyDescent="0.25">
      <c r="K20" s="14">
        <f t="shared" si="1"/>
        <v>404.66875000000005</v>
      </c>
      <c r="L20" s="13">
        <f>ASIN(AJ/4/Tb)</f>
        <v>0.29323339632928425</v>
      </c>
      <c r="M20" s="19">
        <f t="shared" si="0"/>
        <v>16.801036021954953</v>
      </c>
      <c r="N20" s="24">
        <f>Tb*COS(α)-Ub*SIN(α)</f>
        <v>335.05999488649763</v>
      </c>
      <c r="O20" s="24">
        <f>Tb*SIN(α)+Ub*COS(α)</f>
        <v>101.1671875</v>
      </c>
      <c r="P20" s="24">
        <f>Tvh*COS(α)-Uvh*SIN(α)</f>
        <v>86.967212605563503</v>
      </c>
      <c r="Q20" s="24">
        <f>Tvh*SIN(α)+Uvh*COS(α)</f>
        <v>109.82578900977089</v>
      </c>
      <c r="R20" s="25">
        <f>SQRT((Xvh-Xvb)^2+(Yvh-Yvb)^2)</f>
        <v>264.18295231914243</v>
      </c>
      <c r="S20" s="30">
        <f>P*(K21-K19)/(R21-R19)</f>
        <v>19860.671821645246</v>
      </c>
      <c r="T20" s="4"/>
      <c r="U20" s="4"/>
      <c r="V20" s="4"/>
      <c r="W20" s="4"/>
    </row>
    <row r="21" spans="11:23" x14ac:dyDescent="0.25">
      <c r="K21" s="14">
        <f t="shared" si="1"/>
        <v>442.30000000000007</v>
      </c>
      <c r="L21" s="13">
        <f>ASIN(AJ/4/Tb)</f>
        <v>0.32143519217946331</v>
      </c>
      <c r="M21" s="19">
        <f t="shared" si="0"/>
        <v>18.416879898859772</v>
      </c>
      <c r="N21" s="24">
        <f>Tb*COS(α)-Ub*SIN(α)</f>
        <v>332.07404200720055</v>
      </c>
      <c r="O21" s="24">
        <f>Tb*SIN(α)+Ub*COS(α)</f>
        <v>110.575</v>
      </c>
      <c r="P21" s="24">
        <f>Tvh*COS(α)-Uvh*SIN(α)</f>
        <v>83.835756659508746</v>
      </c>
      <c r="Q21" s="24">
        <f>Tvh*SIN(α)+Uvh*COS(α)</f>
        <v>112.23442388736014</v>
      </c>
      <c r="R21" s="25">
        <f>SQRT((Xvh-Xvb)^2+(Yvh-Yvb)^2)</f>
        <v>267.93741992465931</v>
      </c>
      <c r="S21" s="30">
        <f>P*(K22-K20)/(R22-R20)</f>
        <v>19472.900557729627</v>
      </c>
      <c r="T21" s="4"/>
      <c r="U21" s="4"/>
      <c r="V21" s="4"/>
      <c r="W21" s="4"/>
    </row>
    <row r="22" spans="11:23" x14ac:dyDescent="0.25">
      <c r="K22" s="14">
        <f t="shared" si="1"/>
        <v>479.93125000000009</v>
      </c>
      <c r="L22" s="13">
        <f>ASIN(AJ/4/Tb)</f>
        <v>0.34990443604085736</v>
      </c>
      <c r="M22" s="19">
        <f t="shared" si="0"/>
        <v>20.04804741804638</v>
      </c>
      <c r="N22" s="24">
        <f>Tb*COS(α)-Ub*SIN(α)</f>
        <v>328.79191703049793</v>
      </c>
      <c r="O22" s="24">
        <f>Tb*SIN(α)+Ub*COS(α)</f>
        <v>119.98281249999999</v>
      </c>
      <c r="P22" s="24">
        <f>Tvh*COS(α)-Uvh*SIN(α)</f>
        <v>80.606987024306463</v>
      </c>
      <c r="Q22" s="24">
        <f>Tvh*SIN(α)+Uvh*COS(α)</f>
        <v>114.57536228554238</v>
      </c>
      <c r="R22" s="25">
        <f>SQRT((Xvh-Xvb)^2+(Yvh-Yvb)^2)</f>
        <v>271.76605605667913</v>
      </c>
      <c r="S22" s="30">
        <f>P*(K23-K21)/(R23-R21)</f>
        <v>19097.630896738621</v>
      </c>
      <c r="T22" s="4"/>
      <c r="U22" s="4"/>
      <c r="V22" s="4"/>
      <c r="W22" s="4"/>
    </row>
    <row r="23" spans="11:23" x14ac:dyDescent="0.25">
      <c r="K23" s="14">
        <f t="shared" si="1"/>
        <v>517.56250000000011</v>
      </c>
      <c r="L23" s="13">
        <f>ASIN(AJ/4/Tb)</f>
        <v>0.37867267150730138</v>
      </c>
      <c r="M23" s="19">
        <f t="shared" si="0"/>
        <v>21.696345894312191</v>
      </c>
      <c r="N23" s="24">
        <f>Tb*COS(α)-Ub*SIN(α)</f>
        <v>325.20465273748675</v>
      </c>
      <c r="O23" s="24">
        <f>Tb*SIN(α)+Ub*COS(α)</f>
        <v>129.39062500000003</v>
      </c>
      <c r="P23" s="24">
        <f>Tvh*COS(α)-Uvh*SIN(α)</f>
        <v>77.277957328031363</v>
      </c>
      <c r="Q23" s="24">
        <f>Tvh*SIN(α)+Uvh*COS(α)</f>
        <v>116.8465545542827</v>
      </c>
      <c r="R23" s="25">
        <f>SQRT((Xvh-Xvb)^2+(Yvh-Yvb)^2)</f>
        <v>275.66953213263048</v>
      </c>
      <c r="S23" s="30">
        <f>P*(K24-K22)/(R24-R22)</f>
        <v>18732.359414384271</v>
      </c>
      <c r="T23" s="4"/>
      <c r="U23" s="4"/>
      <c r="V23" s="4"/>
      <c r="W23" s="4"/>
    </row>
    <row r="24" spans="11:23" x14ac:dyDescent="0.25">
      <c r="K24" s="14">
        <f t="shared" si="1"/>
        <v>555.19375000000014</v>
      </c>
      <c r="L24" s="13">
        <f>ASIN(AJ/4/Tb)</f>
        <v>0.40777414502768256</v>
      </c>
      <c r="M24" s="19">
        <f t="shared" si="0"/>
        <v>23.363737504641755</v>
      </c>
      <c r="N24" s="24">
        <f>Tb*COS(α)-Ub*SIN(α)</f>
        <v>321.30202885689749</v>
      </c>
      <c r="O24" s="24">
        <f>Tb*SIN(α)+Ub*COS(α)</f>
        <v>138.79843750000003</v>
      </c>
      <c r="P24" s="24">
        <f>Tvh*COS(α)-Uvh*SIN(α)</f>
        <v>73.845309481552036</v>
      </c>
      <c r="Q24" s="24">
        <f>Tvh*SIN(α)+Uvh*COS(α)</f>
        <v>119.04566463157659</v>
      </c>
      <c r="R24" s="25">
        <f>SQRT((Xvh-Xvb)^2+(Yvh-Yvb)^2)</f>
        <v>279.64894052058764</v>
      </c>
      <c r="S24" s="30">
        <f>P*(K25-K23)/(R25-R23)</f>
        <v>18374.75205736122</v>
      </c>
      <c r="T24" s="4"/>
      <c r="U24" s="4"/>
      <c r="V24" s="4"/>
      <c r="W24" s="4"/>
    </row>
    <row r="25" spans="11:23" x14ac:dyDescent="0.25">
      <c r="K25" s="14">
        <f t="shared" si="1"/>
        <v>592.82500000000016</v>
      </c>
      <c r="L25" s="13">
        <f>ASIN(AJ/4/Tb)</f>
        <v>0.43724628888556044</v>
      </c>
      <c r="M25" s="19">
        <f t="shared" si="0"/>
        <v>25.052366960900567</v>
      </c>
      <c r="N25" s="24">
        <f>Tb*COS(α)-Ub*SIN(α)</f>
        <v>317.07240097639766</v>
      </c>
      <c r="O25" s="24">
        <f>Tb*SIN(α)+Ub*COS(α)</f>
        <v>148.20625000000004</v>
      </c>
      <c r="P25" s="24">
        <f>Tvh*COS(α)-Uvh*SIN(α)</f>
        <v>70.3052174636735</v>
      </c>
      <c r="Q25" s="24">
        <f>Tvh*SIN(α)+Uvh*COS(α)</f>
        <v>121.17003093746234</v>
      </c>
      <c r="R25" s="25">
        <f>SQRT((Xvh-Xvb)^2+(Yvh-Yvb)^2)</f>
        <v>283.70583240699762</v>
      </c>
      <c r="S25" s="30">
        <f>P*(K26-K24)/(R26-R24)</f>
        <v>18022.599993396096</v>
      </c>
      <c r="T25" s="4"/>
      <c r="U25" s="4"/>
      <c r="V25" s="4"/>
      <c r="W25" s="4"/>
    </row>
    <row r="26" spans="11:23" x14ac:dyDescent="0.25">
      <c r="K26" s="14">
        <f t="shared" si="1"/>
        <v>630.45625000000018</v>
      </c>
      <c r="L26" s="13">
        <f>ASIN(AJ/4/Tb)</f>
        <v>0.46713030255511923</v>
      </c>
      <c r="M26" s="19">
        <f t="shared" si="0"/>
        <v>26.764594819077548</v>
      </c>
      <c r="N26" s="24">
        <f>Tb*COS(α)-Ub*SIN(α)</f>
        <v>312.50249167366024</v>
      </c>
      <c r="O26" s="24">
        <f>Tb*SIN(α)+Ub*COS(α)</f>
        <v>157.61406250000005</v>
      </c>
      <c r="P26" s="24">
        <f>Tvh*COS(α)-Uvh*SIN(α)</f>
        <v>66.653318692774064</v>
      </c>
      <c r="Q26" s="24">
        <f>Tvh*SIN(α)+Uvh*COS(α)</f>
        <v>123.21661863255093</v>
      </c>
      <c r="R26" s="25">
        <f>SQRT((Xvh-Xvb)^2+(Yvh-Yvb)^2)</f>
        <v>287.84226584845976</v>
      </c>
      <c r="S26" s="30">
        <f>P*(K27-K25)/(R27-R25)</f>
        <v>17673.778568044363</v>
      </c>
      <c r="T26" s="4"/>
      <c r="U26" s="4"/>
      <c r="V26" s="4"/>
      <c r="W26" s="4"/>
    </row>
    <row r="27" spans="11:23" x14ac:dyDescent="0.25">
      <c r="K27" s="14">
        <f t="shared" si="1"/>
        <v>668.0875000000002</v>
      </c>
      <c r="L27" s="13">
        <f>ASIN(AJ/4/Tb)</f>
        <v>0.49747185985736625</v>
      </c>
      <c r="M27" s="19">
        <f t="shared" si="0"/>
        <v>28.503037996350645</v>
      </c>
      <c r="N27" s="24">
        <f>Tb*COS(α)-Ub*SIN(α)</f>
        <v>307.57713385667074</v>
      </c>
      <c r="O27" s="24">
        <f>Tb*SIN(α)+Ub*COS(α)</f>
        <v>167.02187500000008</v>
      </c>
      <c r="P27" s="24">
        <f>Tvh*COS(α)-Uvh*SIN(α)</f>
        <v>62.884629695763223</v>
      </c>
      <c r="Q27" s="24">
        <f>Tvh*SIN(α)+Uvh*COS(α)</f>
        <v>125.18196095295333</v>
      </c>
      <c r="R27" s="25">
        <f>SQRT((Xvh-Xvb)^2+(Yvh-Yvb)^2)</f>
        <v>292.06086664212097</v>
      </c>
      <c r="S27" s="30">
        <f>P*(K28-K26)/(R28-R26)</f>
        <v>17326.207636995165</v>
      </c>
      <c r="T27" s="4"/>
      <c r="U27" s="4"/>
      <c r="V27" s="4"/>
      <c r="W27" s="4"/>
    </row>
    <row r="28" spans="11:23" x14ac:dyDescent="0.25">
      <c r="K28" s="14">
        <f t="shared" si="1"/>
        <v>705.71875000000023</v>
      </c>
      <c r="L28" s="13">
        <f>ASIN(AJ/4/Tb)</f>
        <v>0.52832197860200358</v>
      </c>
      <c r="M28" s="19">
        <f t="shared" si="0"/>
        <v>30.270619597895795</v>
      </c>
      <c r="N28" s="24">
        <f>Tb*COS(α)-Ub*SIN(α)</f>
        <v>302.2789529038572</v>
      </c>
      <c r="O28" s="24">
        <f>Tb*SIN(α)+Ub*COS(α)</f>
        <v>176.42968750000006</v>
      </c>
      <c r="P28" s="24">
        <f>Tvh*COS(α)-Uvh*SIN(α)</f>
        <v>58.99344166841022</v>
      </c>
      <c r="Q28" s="24">
        <f>Tvh*SIN(α)+Uvh*COS(α)</f>
        <v>127.06208655659594</v>
      </c>
      <c r="R28" s="25">
        <f>SQRT((Xvh-Xvb)^2+(Yvh-Yvb)^2)</f>
        <v>296.3649055451412</v>
      </c>
      <c r="S28" s="30">
        <f>P*(K29-K27)/(R29-R27)</f>
        <v>16977.811519819559</v>
      </c>
      <c r="T28" s="4"/>
      <c r="U28" s="4"/>
      <c r="V28" s="4"/>
      <c r="W28" s="4"/>
    </row>
    <row r="29" spans="11:23" x14ac:dyDescent="0.25">
      <c r="K29" s="14">
        <f t="shared" si="1"/>
        <v>743.35000000000025</v>
      </c>
      <c r="L29" s="13">
        <f>ASIN(AJ/4/Tb)</f>
        <v>0.55973810250402745</v>
      </c>
      <c r="M29" s="19">
        <f t="shared" si="0"/>
        <v>32.07063090614183</v>
      </c>
      <c r="N29" s="24">
        <f>Tb*COS(α)-Ub*SIN(α)</f>
        <v>296.58796940157566</v>
      </c>
      <c r="O29" s="24">
        <f>Tb*SIN(α)+Ub*COS(α)</f>
        <v>185.83750000000006</v>
      </c>
      <c r="P29" s="24">
        <f>Tvh*COS(α)-Uvh*SIN(α)</f>
        <v>54.97318994623199</v>
      </c>
      <c r="Q29" s="24">
        <f>Tvh*SIN(α)+Uvh*COS(α)</f>
        <v>128.85242872036017</v>
      </c>
      <c r="R29" s="25">
        <f>SQRT((Xvh-Xvb)^2+(Yvh-Yvb)^2)</f>
        <v>300.75839664047317</v>
      </c>
      <c r="S29" s="30">
        <f>P*(K30-K28)/(R30-R28)</f>
        <v>16626.476643891943</v>
      </c>
      <c r="T29" s="4"/>
      <c r="U29" s="4"/>
      <c r="V29" s="4"/>
      <c r="W29" s="4"/>
    </row>
    <row r="30" spans="11:23" x14ac:dyDescent="0.25">
      <c r="K30" s="14">
        <f t="shared" si="1"/>
        <v>780.98125000000027</v>
      </c>
      <c r="L30" s="13">
        <f>ASIN(AJ/4/Tb)</f>
        <v>0.59178546401582865</v>
      </c>
      <c r="M30" s="19">
        <f t="shared" si="0"/>
        <v>33.906809465298032</v>
      </c>
      <c r="N30" s="24">
        <f>Tb*COS(α)-Ub*SIN(α)</f>
        <v>290.48109740011881</v>
      </c>
      <c r="O30" s="24">
        <f>Tb*SIN(α)+Ub*COS(α)</f>
        <v>195.24531250000007</v>
      </c>
      <c r="P30" s="24">
        <f>Tvh*COS(α)-Uvh*SIN(α)</f>
        <v>50.816289145753316</v>
      </c>
      <c r="Q30" s="24">
        <f>Tvh*SIN(α)+Uvh*COS(α)</f>
        <v>130.54771065574147</v>
      </c>
      <c r="R30" s="25">
        <f>SQRT((Xvh-Xvb)^2+(Yvh-Yvb)^2)</f>
        <v>305.24622346731491</v>
      </c>
      <c r="S30" s="30">
        <f>P*(K31-K29)/(R31-R29)</f>
        <v>16270.004575066156</v>
      </c>
      <c r="T30" s="4"/>
      <c r="U30" s="4"/>
      <c r="V30" s="4"/>
      <c r="W30" s="4"/>
    </row>
    <row r="31" spans="11:23" x14ac:dyDescent="0.25">
      <c r="K31" s="14">
        <f t="shared" si="1"/>
        <v>818.6125000000003</v>
      </c>
      <c r="L31" s="13">
        <f>ASIN(AJ/4/Tb)</f>
        <v>0.6245388243449137</v>
      </c>
      <c r="M31" s="19">
        <f t="shared" si="0"/>
        <v>35.783438777025829</v>
      </c>
      <c r="N31" s="24">
        <f>Tb*COS(α)-Ub*SIN(α)</f>
        <v>283.93150305616729</v>
      </c>
      <c r="O31" s="24">
        <f>Tb*SIN(α)+Ub*COS(α)</f>
        <v>204.65312500000007</v>
      </c>
      <c r="P31" s="24">
        <f>Tvh*COS(α)-Uvh*SIN(α)</f>
        <v>46.513922432740671</v>
      </c>
      <c r="Q31" s="24">
        <f>Tvh*SIN(α)+Uvh*COS(α)</f>
        <v>132.14179891283828</v>
      </c>
      <c r="R31" s="25">
        <f>SQRT((Xvh-Xvb)^2+(Yvh-Yvb)^2)</f>
        <v>309.83430220145237</v>
      </c>
      <c r="S31" s="30">
        <f>P*(K32-K30)/(R32-R30)</f>
        <v>15906.057488124632</v>
      </c>
      <c r="T31" s="4"/>
      <c r="U31" s="4"/>
      <c r="V31" s="4"/>
      <c r="W31" s="4"/>
    </row>
    <row r="32" spans="11:23" x14ac:dyDescent="0.25">
      <c r="K32" s="14">
        <f t="shared" si="1"/>
        <v>856.24375000000032</v>
      </c>
      <c r="L32" s="13">
        <f>ASIN(AJ/4/Tb)</f>
        <v>0.6580847282678548</v>
      </c>
      <c r="M32" s="19">
        <f t="shared" si="0"/>
        <v>37.705477491761705</v>
      </c>
      <c r="N32" s="24">
        <f>Tb*COS(α)-Ub*SIN(α)</f>
        <v>276.90777352147603</v>
      </c>
      <c r="O32" s="24">
        <f>Tb*SIN(α)+Ub*COS(α)</f>
        <v>214.06093750000008</v>
      </c>
      <c r="P32" s="24">
        <f>Tvh*COS(α)-Uvh*SIN(α)</f>
        <v>42.05576844277067</v>
      </c>
      <c r="Q32" s="24">
        <f>Tvh*SIN(α)+Uvh*COS(α)</f>
        <v>133.62751341205168</v>
      </c>
      <c r="R32" s="25">
        <f>SQRT((Xvh-Xvb)^2+(Yvh-Yvb)^2)</f>
        <v>314.52979515754964</v>
      </c>
      <c r="S32" s="30">
        <f>P*(K33-K31)/(R33-R31)</f>
        <v>15532.092080108096</v>
      </c>
      <c r="T32" s="4"/>
      <c r="U32" s="4"/>
      <c r="V32" s="4"/>
      <c r="W32" s="4"/>
    </row>
    <row r="33" spans="11:23" x14ac:dyDescent="0.25">
      <c r="K33" s="14">
        <f t="shared" si="1"/>
        <v>893.87500000000034</v>
      </c>
      <c r="L33" s="13">
        <f>ASIN(AJ/4/Tb)</f>
        <v>0.69252447465681544</v>
      </c>
      <c r="M33" s="19">
        <f t="shared" si="0"/>
        <v>39.678729607350064</v>
      </c>
      <c r="N33" s="24">
        <f>Tb*COS(α)-Ub*SIN(α)</f>
        <v>269.37282300454416</v>
      </c>
      <c r="O33" s="24">
        <f>Tb*SIN(α)+Ub*COS(α)</f>
        <v>223.46875000000009</v>
      </c>
      <c r="P33" s="24">
        <f>Tvh*COS(α)-Uvh*SIN(α)</f>
        <v>37.429641844350201</v>
      </c>
      <c r="Q33" s="24">
        <f>Tvh*SIN(α)+Uvh*COS(α)</f>
        <v>134.9963774010387</v>
      </c>
      <c r="R33" s="25">
        <f>SQRT((Xvh-Xvb)^2+(Yvh-Yvb)^2)</f>
        <v>319.34139398525105</v>
      </c>
      <c r="S33" s="30">
        <f>P*(K34-K32)/(R34-R32)</f>
        <v>15145.276237261374</v>
      </c>
      <c r="T33" s="4"/>
      <c r="U33" s="4"/>
      <c r="V33" s="4"/>
      <c r="W33" s="4"/>
    </row>
    <row r="34" spans="11:23" x14ac:dyDescent="0.25">
      <c r="K34" s="14">
        <f t="shared" si="1"/>
        <v>931.50625000000036</v>
      </c>
      <c r="L34" s="13">
        <f>ASIN(AJ/4/Tb)</f>
        <v>0.72797810314031519</v>
      </c>
      <c r="M34" s="19">
        <f t="shared" si="0"/>
        <v>41.710072887879399</v>
      </c>
      <c r="N34" s="24">
        <f>Tb*COS(α)-Ub*SIN(α)</f>
        <v>261.28242696014507</v>
      </c>
      <c r="O34" s="24">
        <f>Tb*SIN(α)+Ub*COS(α)</f>
        <v>232.87656250000009</v>
      </c>
      <c r="P34" s="24">
        <f>Tvh*COS(α)-Uvh*SIN(α)</f>
        <v>32.621011715476214</v>
      </c>
      <c r="Q34" s="24">
        <f>Tvh*SIN(α)+Uvh*COS(α)</f>
        <v>136.23828241231891</v>
      </c>
      <c r="R34" s="25">
        <f>SQRT((Xvh-Xvb)^2+(Yvh-Yvb)^2)</f>
        <v>324.27970151031099</v>
      </c>
      <c r="S34" s="30">
        <f>P*(K35-K33)/(R35-R33)</f>
        <v>14742.380011264338</v>
      </c>
      <c r="T34" s="4"/>
      <c r="U34" s="4"/>
      <c r="V34" s="4"/>
      <c r="W34" s="4"/>
    </row>
    <row r="35" spans="11:23" x14ac:dyDescent="0.25">
      <c r="K35" s="14">
        <f t="shared" si="1"/>
        <v>969.13750000000039</v>
      </c>
      <c r="L35" s="13">
        <f>ASIN(AJ/4/Tb)</f>
        <v>0.76458985842648453</v>
      </c>
      <c r="M35" s="19">
        <f t="shared" si="0"/>
        <v>43.807771946342683</v>
      </c>
      <c r="N35" s="24">
        <f>Tb*COS(α)-Ub*SIN(α)</f>
        <v>252.58321723910979</v>
      </c>
      <c r="O35" s="24">
        <f>Tb*SIN(α)+Ub*COS(α)</f>
        <v>242.28437500000007</v>
      </c>
      <c r="P35" s="24">
        <f>Tvh*COS(α)-Uvh*SIN(α)</f>
        <v>27.612342807136059</v>
      </c>
      <c r="Q35" s="24">
        <f>Tvh*SIN(α)+Uvh*COS(α)</f>
        <v>137.34103001179653</v>
      </c>
      <c r="R35" s="25">
        <f>SQRT((Xvh-Xvb)^2+(Yvh-Yvb)^2)</f>
        <v>329.35775666801817</v>
      </c>
      <c r="S35" s="30">
        <f>P*(K36-K34)/(R36-R34)</f>
        <v>14319.627871669947</v>
      </c>
      <c r="T35" s="4"/>
      <c r="U35" s="4"/>
      <c r="V35" s="4"/>
      <c r="W35" s="4"/>
    </row>
    <row r="36" spans="11:23" x14ac:dyDescent="0.25">
      <c r="K36" s="14">
        <f t="shared" si="1"/>
        <v>1006.7687500000004</v>
      </c>
      <c r="L36" s="13">
        <f>ASIN(AJ/4/Tb)</f>
        <v>0.80253586365685903</v>
      </c>
      <c r="M36" s="19">
        <f t="shared" si="0"/>
        <v>45.981917895424495</v>
      </c>
      <c r="N36" s="24">
        <f>Tb*COS(α)-Ub*SIN(α)</f>
        <v>243.20987387740817</v>
      </c>
      <c r="O36" s="24">
        <f>Tb*SIN(α)+Ub*COS(α)</f>
        <v>251.6921875000001</v>
      </c>
      <c r="P36" s="24">
        <f>Tvh*COS(α)-Uvh*SIN(α)</f>
        <v>22.382172845434091</v>
      </c>
      <c r="Q36" s="24">
        <f>Tvh*SIN(α)+Uvh*COS(α)</f>
        <v>138.28968992197903</v>
      </c>
      <c r="R36" s="25">
        <f>SQRT((Xvh-Xvb)^2+(Yvh-Yvb)^2)</f>
        <v>334.59177290793031</v>
      </c>
      <c r="S36" s="30">
        <f>P*(K37-K35)/(R37-R35)</f>
        <v>13872.491307184859</v>
      </c>
      <c r="T36" s="4"/>
      <c r="U36" s="4"/>
      <c r="V36" s="4"/>
      <c r="W36" s="4"/>
    </row>
    <row r="37" spans="11:23" x14ac:dyDescent="0.25">
      <c r="K37" s="15">
        <f>1044.4</f>
        <v>1044.4000000000001</v>
      </c>
      <c r="L37" s="16">
        <f>ASIN(AJ/4/Tb)</f>
        <v>0.84203520419503208</v>
      </c>
      <c r="M37" s="20">
        <f t="shared" si="0"/>
        <v>48.245063401811812</v>
      </c>
      <c r="N37" s="27">
        <f>Tb*COS(α)-Ub*SIN(α)</f>
        <v>233.08108031326776</v>
      </c>
      <c r="O37" s="27">
        <f>Tb*SIN(α)+Ub*COS(α)</f>
        <v>261.10000000000002</v>
      </c>
      <c r="P37" s="27">
        <f>Tvh*COS(α)-Uvh*SIN(α)</f>
        <v>16.903783531502256</v>
      </c>
      <c r="Q37" s="27">
        <f>Tvh*SIN(α)+Uvh*COS(α)</f>
        <v>139.0656755001755</v>
      </c>
      <c r="R37" s="28">
        <f>SQRT((Xvh-Xvb)^2+(Yvh-Yvb)^2)</f>
        <v>340.00220557991048</v>
      </c>
      <c r="S37" s="29"/>
      <c r="T37" s="4"/>
      <c r="U37" s="4"/>
      <c r="V37" s="4"/>
      <c r="W37" s="4"/>
    </row>
  </sheetData>
  <mergeCells count="4">
    <mergeCell ref="L11:M11"/>
    <mergeCell ref="N10:O10"/>
    <mergeCell ref="P10:Q10"/>
    <mergeCell ref="N9:Q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17</vt:i4>
      </vt:variant>
    </vt:vector>
  </HeadingPairs>
  <TitlesOfParts>
    <vt:vector size="18" baseType="lpstr">
      <vt:lpstr>Feuil1</vt:lpstr>
      <vt:lpstr>AJ</vt:lpstr>
      <vt:lpstr>Lv</vt:lpstr>
      <vt:lpstr>MatRotα</vt:lpstr>
      <vt:lpstr>P</vt:lpstr>
      <vt:lpstr>PtB</vt:lpstr>
      <vt:lpstr>PtVh</vt:lpstr>
      <vt:lpstr>Tb</vt:lpstr>
      <vt:lpstr>Tvh</vt:lpstr>
      <vt:lpstr>Ub</vt:lpstr>
      <vt:lpstr>Uvh</vt:lpstr>
      <vt:lpstr>Xb</vt:lpstr>
      <vt:lpstr>Xvb</vt:lpstr>
      <vt:lpstr>Xvh</vt:lpstr>
      <vt:lpstr>Yb</vt:lpstr>
      <vt:lpstr>Yvb</vt:lpstr>
      <vt:lpstr>Yvh</vt:lpstr>
      <vt:lpstr>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2016-03-24T06:50:09Z</dcterms:created>
  <dcterms:modified xsi:type="dcterms:W3CDTF">2016-03-24T08:31:57Z</dcterms:modified>
</cp:coreProperties>
</file>